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llotments\2021-2022 general\"/>
    </mc:Choice>
  </mc:AlternateContent>
  <bookViews>
    <workbookView xWindow="0" yWindow="0" windowWidth="21600" windowHeight="9735"/>
  </bookViews>
  <sheets>
    <sheet name="Income &amp; Expenditure" sheetId="1" r:id="rId1"/>
    <sheet name="Statement of Accounts" sheetId="2" r:id="rId2"/>
  </sheets>
  <definedNames>
    <definedName name="_xlnm.Print_Area" localSheetId="0">'Income &amp; Expenditure'!$B$1:$R$30</definedName>
    <definedName name="_xlnm.Print_Area" localSheetId="1">'Statement of Accounts'!$A$1:$M$40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O10" i="1" l="1"/>
  <c r="M10" i="1"/>
  <c r="M5" i="1"/>
  <c r="K10" i="1"/>
  <c r="Q28" i="1"/>
  <c r="L30" i="2" s="1"/>
  <c r="P29" i="1" l="1"/>
  <c r="E31" i="2" s="1"/>
  <c r="C8" i="1"/>
  <c r="L19" i="2"/>
  <c r="L5" i="2"/>
  <c r="L40" i="2"/>
  <c r="O30" i="1" l="1"/>
  <c r="M30" i="1"/>
  <c r="K30" i="1"/>
  <c r="I30" i="1"/>
  <c r="Q29" i="1"/>
  <c r="Q27" i="1"/>
  <c r="L29" i="2" s="1"/>
  <c r="Q26" i="1"/>
  <c r="L28" i="2" s="1"/>
  <c r="L27" i="2"/>
  <c r="K25" i="2"/>
  <c r="Q23" i="1"/>
  <c r="K24" i="2" s="1"/>
  <c r="Q22" i="1"/>
  <c r="K23" i="2" s="1"/>
  <c r="P27" i="1"/>
  <c r="E29" i="2" s="1"/>
  <c r="P25" i="1"/>
  <c r="N24" i="1"/>
  <c r="L24" i="1"/>
  <c r="J24" i="1"/>
  <c r="H24" i="1"/>
  <c r="J23" i="1"/>
  <c r="H23" i="1"/>
  <c r="L30" i="1"/>
  <c r="J22" i="1"/>
  <c r="H22" i="1"/>
  <c r="L31" i="2" l="1"/>
  <c r="P22" i="1"/>
  <c r="D23" i="2" s="1"/>
  <c r="P23" i="1"/>
  <c r="D24" i="2" s="1"/>
  <c r="P24" i="1"/>
  <c r="D25" i="2" s="1"/>
  <c r="N30" i="1"/>
  <c r="Q30" i="1"/>
  <c r="L26" i="2"/>
  <c r="E27" i="2"/>
  <c r="G15" i="1"/>
  <c r="G10" i="1"/>
  <c r="G5" i="1"/>
  <c r="H30" i="1"/>
  <c r="L32" i="2" l="1"/>
  <c r="E26" i="2"/>
  <c r="Q16" i="1"/>
  <c r="Q15" i="1"/>
  <c r="Q14" i="1"/>
  <c r="K11" i="2" s="1"/>
  <c r="Q11" i="1"/>
  <c r="Q10" i="1"/>
  <c r="Q9" i="1"/>
  <c r="K10" i="2" s="1"/>
  <c r="Q6" i="1"/>
  <c r="Q5" i="1"/>
  <c r="Q4" i="1"/>
  <c r="K9" i="2" s="1"/>
  <c r="O7" i="1"/>
  <c r="M7" i="1"/>
  <c r="K7" i="1"/>
  <c r="I7" i="1"/>
  <c r="O12" i="1"/>
  <c r="M12" i="1"/>
  <c r="K12" i="1"/>
  <c r="I12" i="1"/>
  <c r="O17" i="1"/>
  <c r="M17" i="1"/>
  <c r="K17" i="1"/>
  <c r="I17" i="1"/>
  <c r="N15" i="1"/>
  <c r="N17" i="1" s="1"/>
  <c r="L15" i="1"/>
  <c r="L17" i="1" s="1"/>
  <c r="J15" i="1"/>
  <c r="J17" i="1" s="1"/>
  <c r="G16" i="1"/>
  <c r="H16" i="1" s="1"/>
  <c r="P16" i="1" s="1"/>
  <c r="G11" i="1"/>
  <c r="G6" i="1"/>
  <c r="J6" i="1" s="1"/>
  <c r="H14" i="1"/>
  <c r="P14" i="1" s="1"/>
  <c r="D11" i="2" s="1"/>
  <c r="L10" i="1"/>
  <c r="H9" i="1"/>
  <c r="H10" i="1" s="1"/>
  <c r="N5" i="1"/>
  <c r="L5" i="1"/>
  <c r="J5" i="1"/>
  <c r="H4" i="1"/>
  <c r="H5" i="1" s="1"/>
  <c r="L14" i="2" l="1"/>
  <c r="L13" i="2"/>
  <c r="J11" i="1"/>
  <c r="P11" i="1" s="1"/>
  <c r="J26" i="1"/>
  <c r="L12" i="2"/>
  <c r="N7" i="1"/>
  <c r="Q12" i="1"/>
  <c r="Q7" i="1"/>
  <c r="P5" i="1"/>
  <c r="P9" i="1"/>
  <c r="D10" i="2" s="1"/>
  <c r="J10" i="1"/>
  <c r="Q17" i="1"/>
  <c r="H12" i="1"/>
  <c r="N10" i="1"/>
  <c r="N12" i="1" s="1"/>
  <c r="H15" i="1"/>
  <c r="P15" i="1" s="1"/>
  <c r="H7" i="1"/>
  <c r="L12" i="1"/>
  <c r="L7" i="1"/>
  <c r="P4" i="1"/>
  <c r="D9" i="2" s="1"/>
  <c r="J7" i="1"/>
  <c r="P6" i="1"/>
  <c r="L20" i="2" l="1"/>
  <c r="L34" i="2" s="1"/>
  <c r="P26" i="1"/>
  <c r="P7" i="1"/>
  <c r="E12" i="2"/>
  <c r="P10" i="1"/>
  <c r="E13" i="2" s="1"/>
  <c r="J12" i="1"/>
  <c r="P12" i="1" s="1"/>
  <c r="E14" i="2"/>
  <c r="H17" i="1"/>
  <c r="P17" i="1" s="1"/>
  <c r="E20" i="2" l="1"/>
  <c r="M40" i="2"/>
  <c r="E28" i="2"/>
  <c r="P28" i="1" l="1"/>
  <c r="E30" i="2" s="1"/>
  <c r="E32" i="2" s="1"/>
  <c r="E34" i="2" s="1"/>
  <c r="P30" i="1"/>
  <c r="J30" i="1"/>
</calcChain>
</file>

<file path=xl/comments1.xml><?xml version="1.0" encoding="utf-8"?>
<comments xmlns="http://schemas.openxmlformats.org/spreadsheetml/2006/main">
  <authors>
    <author>Kate B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Note new rent from Q2
not included in this figure.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Entered manually
New rent amount in advance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Note new rent from Q2
not included in this figure.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Entered manually,
New rent amount in advance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Entered manually
Additional rent to Estate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Rent increase still being finalised, so old rent taken.
</t>
        </r>
        <r>
          <rPr>
            <b/>
            <sz val="9"/>
            <color indexed="81"/>
            <rFont val="Tahoma"/>
            <family val="2"/>
          </rPr>
          <t>We owe £161 - paid 4/9/21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Includes £161 owed from 9/4/21 payment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Entered manually
Additional rent to Estate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 xml:space="preserve">Rent still being finalised so old rent taken.
</t>
        </r>
        <r>
          <rPr>
            <b/>
            <sz val="9"/>
            <color indexed="81"/>
            <rFont val="Tahoma"/>
            <family val="2"/>
          </rPr>
          <t>We owe £46.25 - paid 9/4/21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Includes £46.25 owed from 9/4/21 payment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£160 - DE Ref 24785 tree consultation inv 15/9/19 (shown as expense in 2018/2019 a/cs). DD 4/10/19 (2019/2020 a/cs). DJ at DE confirmed to be returned via BACS.  Credit in 2020/2021.  Credit of £160 in Oct 2020 DD to Estate.
£810 BACS 4/9/19 tree work, Ref 24717, inv date 15/8/19. Shown in 2018/2019 a/cs.  Credit of £810 in 2020/2021  Credit of £810 in Oct DD to Estate.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 xml:space="preserve">BACS payment 1/12/20 to NAGS for additional 39 members for GL for 2019. Payment NOT made in 2019/2020 a/cs
</t>
        </r>
      </text>
    </comment>
  </commentList>
</comments>
</file>

<file path=xl/sharedStrings.xml><?xml version="1.0" encoding="utf-8"?>
<sst xmlns="http://schemas.openxmlformats.org/spreadsheetml/2006/main" count="157" uniqueCount="86">
  <si>
    <t>Gunsite</t>
  </si>
  <si>
    <t>Grove</t>
  </si>
  <si>
    <t>Grange</t>
  </si>
  <si>
    <t>Rent</t>
  </si>
  <si>
    <t>Levy</t>
  </si>
  <si>
    <t>Notes</t>
  </si>
  <si>
    <t>Total</t>
  </si>
  <si>
    <t>Forecast</t>
  </si>
  <si>
    <t>Grange pays Rent and Levy in Q1</t>
  </si>
  <si>
    <t>CDAS Levy</t>
  </si>
  <si>
    <t>Rents Received</t>
  </si>
  <si>
    <t>NALGS Membership</t>
  </si>
  <si>
    <t>Bank Interest</t>
  </si>
  <si>
    <t>Total Rent</t>
  </si>
  <si>
    <t>Total Income</t>
  </si>
  <si>
    <t>forecast</t>
  </si>
  <si>
    <t>actual</t>
  </si>
  <si>
    <t>Q1 (Oct/Nov/Dec)</t>
  </si>
  <si>
    <t>Q2 (Jan/Feb/Mar)</t>
  </si>
  <si>
    <t>Q3 (Apr/May/Jun)</t>
  </si>
  <si>
    <t>Q4 (Jul/Aug/Sep)</t>
  </si>
  <si>
    <t>Income</t>
  </si>
  <si>
    <t>Expenditure</t>
  </si>
  <si>
    <t>Insurance</t>
  </si>
  <si>
    <t>Scouts donation (hall hire)</t>
  </si>
  <si>
    <t>Rent Payments to Dulwich Estate</t>
  </si>
  <si>
    <t>Scouts Donations (hall hire)</t>
  </si>
  <si>
    <t>Other Costs</t>
  </si>
  <si>
    <t>Surplus for Year</t>
  </si>
  <si>
    <t>Total Expenditure</t>
  </si>
  <si>
    <t>Total Cash</t>
  </si>
  <si>
    <t xml:space="preserve">Income </t>
  </si>
  <si>
    <t xml:space="preserve">Expenditure </t>
  </si>
  <si>
    <t>Bank Site Codes:</t>
  </si>
  <si>
    <t># Members at each site (January):</t>
  </si>
  <si>
    <t xml:space="preserve"> Gunsite</t>
  </si>
  <si>
    <t xml:space="preserve"> Grove</t>
  </si>
  <si>
    <t xml:space="preserve"> Grange</t>
  </si>
  <si>
    <t xml:space="preserve"> DUCXALOT - Grove</t>
  </si>
  <si>
    <t xml:space="preserve"> GRAL004 - Gunsite</t>
  </si>
  <si>
    <t xml:space="preserve"> GRAL005 - Grange</t>
  </si>
  <si>
    <t xml:space="preserve"> NALGS cost per member</t>
  </si>
  <si>
    <t xml:space="preserve"> CDAS Levy</t>
  </si>
  <si>
    <t>Rent to Dulwich Estate</t>
  </si>
  <si>
    <t>Actuals</t>
  </si>
  <si>
    <t>Bank</t>
  </si>
  <si>
    <t>Financial Year:</t>
  </si>
  <si>
    <t xml:space="preserve"> 1 Oct - 30 Sep</t>
  </si>
  <si>
    <t>Rent payments to Dulwich Estate</t>
  </si>
  <si>
    <t>1st week in Jan</t>
  </si>
  <si>
    <t>1st week in April</t>
  </si>
  <si>
    <t>1st week in Oct</t>
  </si>
  <si>
    <t>Annual f/c</t>
  </si>
  <si>
    <t>Trustee</t>
  </si>
  <si>
    <t>Total Interest</t>
  </si>
  <si>
    <t>Refunds</t>
  </si>
  <si>
    <t>Opening Funds</t>
  </si>
  <si>
    <t>Closing Funds</t>
  </si>
  <si>
    <t>Sort Code: 30 92 89</t>
  </si>
  <si>
    <t>A/c Code: 00585786</t>
  </si>
  <si>
    <t>Rent payments from site</t>
  </si>
  <si>
    <t>1/10/2020 - 30/9/2021</t>
  </si>
  <si>
    <t>Rent review with Dulwich Estate: March 2021 for Grove and Gunsite.  Grange Lane is 25/12/22 (no impact on a/cs this year)</t>
  </si>
  <si>
    <t>Trustee a/c</t>
  </si>
  <si>
    <t>Sort Code: 30-92-89</t>
  </si>
  <si>
    <t>A/c Code: 07007052</t>
  </si>
  <si>
    <t>Lloyds Treasurer's a/c</t>
  </si>
  <si>
    <t>NALGS membership Ref S1040C</t>
  </si>
  <si>
    <t>Paid via BACS 13/1/21 Chris Knott Ins</t>
  </si>
  <si>
    <t>Other costs/income</t>
  </si>
  <si>
    <t>NSALG</t>
  </si>
  <si>
    <t>Gunsite pays NSALG in Q2</t>
  </si>
  <si>
    <t>Grove pays NSALG in Q2</t>
  </si>
  <si>
    <t>Grange pays NSALG in Q1</t>
  </si>
  <si>
    <t>BACS payment 24/5/21</t>
  </si>
  <si>
    <t>1st week in Jul</t>
  </si>
  <si>
    <t>Q1 mid Dec, Q2 mid Mar NALGS</t>
  </si>
  <si>
    <t>2020 - 2021</t>
  </si>
  <si>
    <t>Additional rent and levy from Gunsite and Grove paid from Q3</t>
  </si>
  <si>
    <t>DD 8/10/20, 8/1/21, 9/4/21, 15/7/21</t>
  </si>
  <si>
    <t>Bank Interest (x2)</t>
  </si>
  <si>
    <r>
      <rPr>
        <sz val="11"/>
        <color theme="1"/>
        <rFont val="Calibri"/>
        <family val="2"/>
        <scheme val="minor"/>
      </rPr>
      <t>Paid via BACS 5/2/21.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</si>
  <si>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Q3 - mid June, </t>
    </r>
    <r>
      <rPr>
        <sz val="11"/>
        <color theme="1"/>
        <rFont val="Calibri"/>
        <family val="2"/>
        <scheme val="minor"/>
      </rPr>
      <t>Q4 mid Sep</t>
    </r>
  </si>
  <si>
    <r>
      <rPr>
        <sz val="9"/>
        <color theme="1"/>
        <rFont val="Calibri"/>
        <family val="2"/>
        <scheme val="minor"/>
      </rPr>
      <t xml:space="preserve">Q1 12/1/20, Q2 15/4/21, Q3 1/7/21, </t>
    </r>
    <r>
      <rPr>
        <sz val="9"/>
        <color rgb="FFFF0000"/>
        <rFont val="Calibri"/>
        <family val="2"/>
        <scheme val="minor"/>
      </rPr>
      <t>Q4 1/10/21</t>
    </r>
  </si>
  <si>
    <r>
      <t xml:space="preserve">Q1 1/12/20, Q2 13/4/20, Q3 30/6/21, </t>
    </r>
    <r>
      <rPr>
        <sz val="9"/>
        <color rgb="FFFF0000"/>
        <rFont val="Calibri"/>
        <family val="2"/>
        <scheme val="minor"/>
      </rPr>
      <t>Q4 19/10/21</t>
    </r>
  </si>
  <si>
    <r>
      <t xml:space="preserve">DD 8/10/20, 8/1/21, 9/4/21, </t>
    </r>
    <r>
      <rPr>
        <sz val="9"/>
        <color rgb="FFFF0000"/>
        <rFont val="Calibri"/>
        <family val="2"/>
        <scheme val="minor"/>
      </rPr>
      <t xml:space="preserve"> Q4  a/c in dispute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</si>
</sst>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&quot;£&quot;#,##0.00"/>
    <numFmt numFmtId="165" formatCode="0.00;\-0.00;;@"/>
    <numFmt numFmtId="166" formatCode="\(#,##0.00\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2" borderId="0" xfId="0" applyFill="1" applyAlignment="1">
      <alignment horizontal="center"/>
    </xf>
    <xf numFmtId="165" fontId="0" fillId="0" borderId="2" xfId="0" applyNumberFormat="1" applyBorder="1"/>
    <xf numFmtId="165" fontId="0" fillId="2" borderId="2" xfId="0" applyNumberFormat="1" applyFill="1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2" borderId="8" xfId="0" applyNumberFormat="1" applyFill="1" applyBorder="1"/>
    <xf numFmtId="165" fontId="0" fillId="0" borderId="0" xfId="0" applyNumberFormat="1"/>
    <xf numFmtId="165" fontId="0" fillId="2" borderId="0" xfId="0" applyNumberFormat="1" applyFill="1"/>
    <xf numFmtId="165" fontId="0" fillId="2" borderId="10" xfId="0" applyNumberFormat="1" applyFill="1" applyBorder="1"/>
    <xf numFmtId="165" fontId="0" fillId="2" borderId="7" xfId="0" applyNumberFormat="1" applyFill="1" applyBorder="1"/>
    <xf numFmtId="0" fontId="0" fillId="0" borderId="0" xfId="0" applyAlignment="1">
      <alignment horizontal="center"/>
    </xf>
    <xf numFmtId="1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11" xfId="0" applyNumberFormat="1" applyBorder="1"/>
    <xf numFmtId="4" fontId="0" fillId="0" borderId="0" xfId="0" applyNumberFormat="1"/>
    <xf numFmtId="4" fontId="0" fillId="0" borderId="11" xfId="0" applyNumberFormat="1" applyBorder="1"/>
    <xf numFmtId="4" fontId="0" fillId="0" borderId="0" xfId="0" applyNumberFormat="1" applyBorder="1"/>
    <xf numFmtId="165" fontId="0" fillId="3" borderId="2" xfId="0" applyNumberFormat="1" applyFill="1" applyBorder="1"/>
    <xf numFmtId="165" fontId="0" fillId="3" borderId="10" xfId="0" applyNumberFormat="1" applyFill="1" applyBorder="1"/>
    <xf numFmtId="165" fontId="0" fillId="3" borderId="0" xfId="0" applyNumberFormat="1" applyFill="1" applyBorder="1"/>
    <xf numFmtId="0" fontId="0" fillId="4" borderId="0" xfId="0" applyFill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21" xfId="0" applyBorder="1"/>
    <xf numFmtId="164" fontId="0" fillId="3" borderId="22" xfId="0" applyNumberFormat="1" applyFill="1" applyBorder="1" applyAlignment="1">
      <alignment horizontal="left"/>
    </xf>
    <xf numFmtId="10" fontId="0" fillId="3" borderId="22" xfId="0" applyNumberFormat="1" applyFill="1" applyBorder="1" applyAlignment="1">
      <alignment horizontal="left"/>
    </xf>
    <xf numFmtId="0" fontId="0" fillId="0" borderId="16" xfId="0" applyBorder="1" applyAlignment="1">
      <alignment horizontal="left"/>
    </xf>
    <xf numFmtId="4" fontId="0" fillId="3" borderId="0" xfId="0" applyNumberFormat="1" applyFill="1"/>
    <xf numFmtId="0" fontId="2" fillId="5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right"/>
    </xf>
    <xf numFmtId="0" fontId="0" fillId="0" borderId="1" xfId="0" applyBorder="1"/>
    <xf numFmtId="2" fontId="0" fillId="0" borderId="2" xfId="0" applyNumberFormat="1" applyBorder="1"/>
    <xf numFmtId="2" fontId="0" fillId="2" borderId="2" xfId="0" applyNumberFormat="1" applyFill="1" applyBorder="1"/>
    <xf numFmtId="2" fontId="0" fillId="0" borderId="0" xfId="0" applyNumberFormat="1" applyBorder="1"/>
    <xf numFmtId="2" fontId="0" fillId="2" borderId="0" xfId="0" applyNumberFormat="1" applyFill="1" applyBorder="1"/>
    <xf numFmtId="2" fontId="0" fillId="0" borderId="8" xfId="0" applyNumberFormat="1" applyBorder="1"/>
    <xf numFmtId="2" fontId="0" fillId="2" borderId="8" xfId="0" applyNumberFormat="1" applyFill="1" applyBorder="1"/>
    <xf numFmtId="2" fontId="0" fillId="3" borderId="0" xfId="0" applyNumberFormat="1" applyFill="1" applyBorder="1"/>
    <xf numFmtId="2" fontId="0" fillId="3" borderId="10" xfId="0" applyNumberFormat="1" applyFill="1" applyBorder="1"/>
    <xf numFmtId="0" fontId="0" fillId="0" borderId="14" xfId="0" applyBorder="1"/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165" fontId="0" fillId="8" borderId="2" xfId="0" applyNumberFormat="1" applyFill="1" applyBorder="1"/>
    <xf numFmtId="165" fontId="0" fillId="8" borderId="0" xfId="0" applyNumberFormat="1" applyFill="1" applyBorder="1"/>
    <xf numFmtId="0" fontId="5" fillId="0" borderId="0" xfId="0" applyFont="1"/>
    <xf numFmtId="6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 applyFill="1"/>
    <xf numFmtId="0" fontId="0" fillId="0" borderId="18" xfId="0" applyBorder="1" applyAlignment="1">
      <alignment horizontal="right"/>
    </xf>
    <xf numFmtId="0" fontId="0" fillId="0" borderId="4" xfId="0" applyFill="1" applyBorder="1"/>
    <xf numFmtId="4" fontId="6" fillId="3" borderId="0" xfId="0" applyNumberFormat="1" applyFont="1" applyFill="1"/>
    <xf numFmtId="2" fontId="8" fillId="3" borderId="2" xfId="0" applyNumberFormat="1" applyFont="1" applyFill="1" applyBorder="1"/>
    <xf numFmtId="2" fontId="8" fillId="3" borderId="10" xfId="0" applyNumberFormat="1" applyFont="1" applyFill="1" applyBorder="1"/>
    <xf numFmtId="165" fontId="8" fillId="3" borderId="2" xfId="0" applyNumberFormat="1" applyFont="1" applyFill="1" applyBorder="1"/>
    <xf numFmtId="165" fontId="8" fillId="3" borderId="10" xfId="0" applyNumberFormat="1" applyFont="1" applyFill="1" applyBorder="1"/>
    <xf numFmtId="165" fontId="8" fillId="3" borderId="0" xfId="0" applyNumberFormat="1" applyFont="1" applyFill="1" applyBorder="1"/>
    <xf numFmtId="0" fontId="2" fillId="0" borderId="25" xfId="0" applyFont="1" applyBorder="1"/>
    <xf numFmtId="0" fontId="0" fillId="0" borderId="13" xfId="0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ont="1" applyFill="1" applyBorder="1"/>
    <xf numFmtId="4" fontId="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0" fontId="5" fillId="0" borderId="0" xfId="0" applyFont="1" applyFill="1" applyBorder="1"/>
    <xf numFmtId="0" fontId="0" fillId="0" borderId="5" xfId="0" applyFill="1" applyBorder="1"/>
    <xf numFmtId="2" fontId="6" fillId="0" borderId="0" xfId="0" applyNumberFormat="1" applyFont="1" applyBorder="1"/>
    <xf numFmtId="0" fontId="6" fillId="0" borderId="5" xfId="0" applyFont="1" applyBorder="1"/>
    <xf numFmtId="14" fontId="6" fillId="0" borderId="5" xfId="0" applyNumberFormat="1" applyFont="1" applyBorder="1" applyAlignment="1">
      <alignment horizontal="left"/>
    </xf>
    <xf numFmtId="2" fontId="6" fillId="3" borderId="0" xfId="0" applyNumberFormat="1" applyFont="1" applyFill="1" applyBorder="1"/>
    <xf numFmtId="0" fontId="9" fillId="0" borderId="0" xfId="0" applyFont="1"/>
    <xf numFmtId="0" fontId="11" fillId="0" borderId="0" xfId="0" applyFont="1"/>
    <xf numFmtId="165" fontId="0" fillId="0" borderId="2" xfId="0" applyNumberFormat="1" applyFont="1" applyBorder="1"/>
    <xf numFmtId="165" fontId="0" fillId="0" borderId="0" xfId="0" applyNumberFormat="1" applyFont="1" applyBorder="1"/>
    <xf numFmtId="0" fontId="0" fillId="3" borderId="17" xfId="0" applyFont="1" applyFill="1" applyBorder="1" applyAlignment="1">
      <alignment horizontal="left"/>
    </xf>
    <xf numFmtId="165" fontId="10" fillId="0" borderId="2" xfId="0" applyNumberFormat="1" applyFont="1" applyBorder="1"/>
    <xf numFmtId="165" fontId="10" fillId="0" borderId="0" xfId="0" applyNumberFormat="1" applyFont="1" applyBorder="1"/>
    <xf numFmtId="2" fontId="10" fillId="0" borderId="0" xfId="0" applyNumberFormat="1" applyFont="1" applyBorder="1"/>
    <xf numFmtId="2" fontId="10" fillId="2" borderId="0" xfId="0" applyNumberFormat="1" applyFont="1" applyFill="1" applyBorder="1"/>
    <xf numFmtId="165" fontId="0" fillId="0" borderId="0" xfId="0" applyNumberFormat="1" applyFont="1"/>
    <xf numFmtId="2" fontId="0" fillId="0" borderId="0" xfId="0" applyNumberFormat="1" applyFont="1" applyBorder="1"/>
    <xf numFmtId="2" fontId="0" fillId="2" borderId="0" xfId="0" applyNumberFormat="1" applyFont="1" applyFill="1" applyBorder="1"/>
    <xf numFmtId="0" fontId="0" fillId="0" borderId="5" xfId="0" applyFont="1" applyBorder="1"/>
    <xf numFmtId="0" fontId="10" fillId="3" borderId="1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6" xfId="0" applyFont="1" applyBorder="1"/>
    <xf numFmtId="4" fontId="6" fillId="0" borderId="0" xfId="0" applyNumberFormat="1" applyFont="1" applyFill="1"/>
    <xf numFmtId="0" fontId="10" fillId="0" borderId="16" xfId="0" applyFont="1" applyBorder="1"/>
    <xf numFmtId="0" fontId="8" fillId="0" borderId="0" xfId="0" applyFont="1"/>
    <xf numFmtId="0" fontId="0" fillId="0" borderId="18" xfId="0" applyFont="1" applyBorder="1"/>
    <xf numFmtId="4" fontId="8" fillId="3" borderId="0" xfId="0" applyNumberFormat="1" applyFont="1" applyFill="1"/>
    <xf numFmtId="0" fontId="13" fillId="0" borderId="3" xfId="0" applyFont="1" applyBorder="1"/>
    <xf numFmtId="0" fontId="13" fillId="0" borderId="5" xfId="0" applyFont="1" applyBorder="1"/>
    <xf numFmtId="0" fontId="2" fillId="0" borderId="20" xfId="0" applyFont="1" applyBorder="1" applyAlignment="1">
      <alignment horizontal="left"/>
    </xf>
    <xf numFmtId="0" fontId="2" fillId="0" borderId="26" xfId="0" applyFont="1" applyBorder="1" applyAlignment="1"/>
    <xf numFmtId="0" fontId="2" fillId="0" borderId="15" xfId="0" applyFont="1" applyBorder="1" applyAlignment="1"/>
    <xf numFmtId="0" fontId="0" fillId="0" borderId="16" xfId="0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0" fillId="0" borderId="18" xfId="0" applyBorder="1" applyAlignment="1">
      <alignment horizontal="left"/>
    </xf>
    <xf numFmtId="0" fontId="0" fillId="0" borderId="27" xfId="0" applyBorder="1" applyAlignment="1"/>
    <xf numFmtId="0" fontId="0" fillId="0" borderId="19" xfId="0" applyBorder="1" applyAlignme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2" fillId="0" borderId="20" xfId="0" applyFont="1" applyBorder="1" applyAlignment="1"/>
    <xf numFmtId="0" fontId="0" fillId="0" borderId="15" xfId="0" applyBorder="1" applyAlignment="1"/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tabSelected="1" zoomScale="90" zoomScaleNormal="90" workbookViewId="0">
      <selection activeCell="V16" sqref="V16"/>
    </sheetView>
  </sheetViews>
  <sheetFormatPr defaultRowHeight="15" x14ac:dyDescent="0.25"/>
  <cols>
    <col min="1" max="1" width="5.7109375" customWidth="1"/>
    <col min="2" max="2" width="22.7109375" bestFit="1" customWidth="1"/>
    <col min="3" max="3" width="11.140625" style="2" customWidth="1"/>
    <col min="4" max="4" width="5.5703125" style="2" bestFit="1" customWidth="1"/>
    <col min="5" max="17" width="10.7109375" customWidth="1"/>
    <col min="18" max="18" width="34.42578125" bestFit="1" customWidth="1"/>
  </cols>
  <sheetData>
    <row r="1" spans="2:18" ht="21" x14ac:dyDescent="0.35">
      <c r="B1" s="63" t="s">
        <v>61</v>
      </c>
      <c r="D1" s="28"/>
      <c r="H1" s="128" t="s">
        <v>17</v>
      </c>
      <c r="I1" s="128"/>
      <c r="J1" s="128" t="s">
        <v>18</v>
      </c>
      <c r="K1" s="128"/>
      <c r="L1" s="128" t="s">
        <v>19</v>
      </c>
      <c r="M1" s="128"/>
      <c r="N1" s="128" t="s">
        <v>20</v>
      </c>
      <c r="O1" s="128"/>
      <c r="P1" s="128" t="s">
        <v>6</v>
      </c>
      <c r="Q1" s="128"/>
      <c r="R1" t="s">
        <v>5</v>
      </c>
    </row>
    <row r="2" spans="2:18" x14ac:dyDescent="0.25">
      <c r="D2" s="29"/>
      <c r="G2" t="s">
        <v>52</v>
      </c>
      <c r="H2" s="3" t="s">
        <v>15</v>
      </c>
      <c r="I2" s="16" t="s">
        <v>16</v>
      </c>
      <c r="J2" s="3" t="s">
        <v>15</v>
      </c>
      <c r="K2" s="16" t="s">
        <v>16</v>
      </c>
      <c r="L2" s="3" t="s">
        <v>15</v>
      </c>
      <c r="M2" s="16" t="s">
        <v>16</v>
      </c>
      <c r="N2" s="3" t="s">
        <v>15</v>
      </c>
      <c r="O2" s="16" t="s">
        <v>16</v>
      </c>
      <c r="P2" s="3" t="s">
        <v>15</v>
      </c>
      <c r="Q2" s="3" t="s">
        <v>16</v>
      </c>
    </row>
    <row r="3" spans="2:18" ht="15.75" thickBot="1" x14ac:dyDescent="0.3">
      <c r="D3" s="30"/>
      <c r="H3" s="3"/>
      <c r="I3" s="16"/>
      <c r="J3" s="108"/>
      <c r="K3" s="16"/>
      <c r="L3" s="3"/>
      <c r="M3" s="16"/>
      <c r="N3" s="3"/>
      <c r="O3" s="16"/>
      <c r="P3" s="3"/>
      <c r="Q3" s="3"/>
    </row>
    <row r="4" spans="2:18" ht="16.5" thickTop="1" x14ac:dyDescent="0.25">
      <c r="B4" s="135" t="s">
        <v>34</v>
      </c>
      <c r="C4" s="136"/>
      <c r="D4" s="138" t="s">
        <v>21</v>
      </c>
      <c r="E4" s="14" t="s">
        <v>0</v>
      </c>
      <c r="F4" s="4" t="s">
        <v>3</v>
      </c>
      <c r="G4" s="65">
        <v>4819</v>
      </c>
      <c r="H4" s="96">
        <f>$G4/4</f>
        <v>1204.75</v>
      </c>
      <c r="I4" s="77">
        <v>1204.75</v>
      </c>
      <c r="J4" s="99">
        <v>1365.75</v>
      </c>
      <c r="K4" s="77">
        <v>1365.75</v>
      </c>
      <c r="L4" s="99">
        <v>1365.75</v>
      </c>
      <c r="M4" s="77">
        <v>1365.75</v>
      </c>
      <c r="N4" s="99">
        <v>1365.75</v>
      </c>
      <c r="O4" s="77">
        <v>0</v>
      </c>
      <c r="P4" s="17">
        <f t="shared" ref="P4:Q7" si="0">H4+J4+L4+N4</f>
        <v>5302</v>
      </c>
      <c r="Q4" s="18">
        <f t="shared" si="0"/>
        <v>3936.25</v>
      </c>
      <c r="R4" s="115" t="s">
        <v>83</v>
      </c>
    </row>
    <row r="5" spans="2:18" x14ac:dyDescent="0.25">
      <c r="B5" s="45" t="s">
        <v>35</v>
      </c>
      <c r="C5" s="107">
        <v>296</v>
      </c>
      <c r="D5" s="138"/>
      <c r="E5" s="6"/>
      <c r="F5" s="7" t="s">
        <v>4</v>
      </c>
      <c r="G5" s="66">
        <f>G4*$C$17</f>
        <v>481.90000000000003</v>
      </c>
      <c r="H5" s="97">
        <f>H4*$C$17</f>
        <v>120.47500000000001</v>
      </c>
      <c r="I5" s="78">
        <v>120.48</v>
      </c>
      <c r="J5" s="100">
        <f>J4*$C$17</f>
        <v>136.57500000000002</v>
      </c>
      <c r="K5" s="78">
        <v>136.58000000000001</v>
      </c>
      <c r="L5" s="19">
        <f>L4*$C$17</f>
        <v>136.57500000000002</v>
      </c>
      <c r="M5" s="79">
        <f>M4*$C$17</f>
        <v>136.57500000000002</v>
      </c>
      <c r="N5" s="19">
        <f>N4*$C$17</f>
        <v>136.57500000000002</v>
      </c>
      <c r="O5" s="79"/>
      <c r="P5" s="19">
        <f t="shared" si="0"/>
        <v>530.20000000000005</v>
      </c>
      <c r="Q5" s="25">
        <f t="shared" si="0"/>
        <v>393.63499999999999</v>
      </c>
      <c r="R5" s="8"/>
    </row>
    <row r="6" spans="2:18" ht="15" customHeight="1" x14ac:dyDescent="0.25">
      <c r="B6" s="45" t="s">
        <v>36</v>
      </c>
      <c r="C6" s="107">
        <v>69</v>
      </c>
      <c r="D6" s="138"/>
      <c r="E6" s="9"/>
      <c r="F6" s="7" t="s">
        <v>70</v>
      </c>
      <c r="G6" s="66">
        <f>C5*$C$15</f>
        <v>888</v>
      </c>
      <c r="H6" s="19"/>
      <c r="I6" s="37"/>
      <c r="J6" s="100">
        <f>G6</f>
        <v>888</v>
      </c>
      <c r="K6" s="79">
        <v>888</v>
      </c>
      <c r="L6" s="19"/>
      <c r="M6" s="37"/>
      <c r="N6" s="19"/>
      <c r="O6" s="37"/>
      <c r="P6" s="19">
        <f t="shared" si="0"/>
        <v>888</v>
      </c>
      <c r="Q6" s="25">
        <f t="shared" si="0"/>
        <v>888</v>
      </c>
      <c r="R6" s="10" t="s">
        <v>71</v>
      </c>
    </row>
    <row r="7" spans="2:18" ht="15.75" thickBot="1" x14ac:dyDescent="0.3">
      <c r="B7" s="45" t="s">
        <v>37</v>
      </c>
      <c r="C7" s="98">
        <v>320</v>
      </c>
      <c r="D7" s="138"/>
      <c r="E7" s="15"/>
      <c r="F7" s="12"/>
      <c r="G7" s="20"/>
      <c r="H7" s="21">
        <f t="shared" ref="H7:O7" si="1">SUM(H4:H6)</f>
        <v>1325.2249999999999</v>
      </c>
      <c r="I7" s="22">
        <f t="shared" si="1"/>
        <v>1325.23</v>
      </c>
      <c r="J7" s="21">
        <f t="shared" si="1"/>
        <v>2390.3249999999998</v>
      </c>
      <c r="K7" s="22">
        <f t="shared" si="1"/>
        <v>2390.33</v>
      </c>
      <c r="L7" s="21">
        <f t="shared" si="1"/>
        <v>1502.325</v>
      </c>
      <c r="M7" s="22">
        <f t="shared" si="1"/>
        <v>1502.325</v>
      </c>
      <c r="N7" s="21">
        <f t="shared" si="1"/>
        <v>1502.325</v>
      </c>
      <c r="O7" s="22">
        <f t="shared" si="1"/>
        <v>0</v>
      </c>
      <c r="P7" s="20">
        <f t="shared" si="0"/>
        <v>6720.2</v>
      </c>
      <c r="Q7" s="26">
        <f t="shared" si="0"/>
        <v>5217.8850000000002</v>
      </c>
      <c r="R7" s="13"/>
    </row>
    <row r="8" spans="2:18" ht="16.5" thickTop="1" thickBot="1" x14ac:dyDescent="0.3">
      <c r="B8" s="72" t="s">
        <v>6</v>
      </c>
      <c r="C8" s="62">
        <f>SUM(C5:C7)</f>
        <v>685</v>
      </c>
      <c r="D8" s="138"/>
      <c r="G8" s="23"/>
      <c r="H8" s="23"/>
      <c r="I8" s="24"/>
      <c r="J8" s="23"/>
      <c r="K8" s="24"/>
      <c r="L8" s="23"/>
      <c r="M8" s="24"/>
      <c r="N8" s="23"/>
      <c r="O8" s="24"/>
      <c r="P8" s="23"/>
      <c r="Q8" s="23"/>
    </row>
    <row r="9" spans="2:18" ht="17.25" thickTop="1" thickBot="1" x14ac:dyDescent="0.3">
      <c r="D9" s="138"/>
      <c r="E9" s="14" t="s">
        <v>1</v>
      </c>
      <c r="F9" s="4" t="s">
        <v>3</v>
      </c>
      <c r="G9" s="65">
        <v>1385</v>
      </c>
      <c r="H9" s="96">
        <f>$G9/4</f>
        <v>346.25</v>
      </c>
      <c r="I9" s="77">
        <v>346.25</v>
      </c>
      <c r="J9" s="99">
        <v>392.5</v>
      </c>
      <c r="K9" s="77">
        <v>392.5</v>
      </c>
      <c r="L9" s="99">
        <v>392.5</v>
      </c>
      <c r="M9" s="77">
        <v>392.5</v>
      </c>
      <c r="N9" s="99">
        <v>392.5</v>
      </c>
      <c r="O9" s="77">
        <v>0</v>
      </c>
      <c r="P9" s="17">
        <f t="shared" ref="P9:Q12" si="2">H9+J9+L9+N9</f>
        <v>1523.75</v>
      </c>
      <c r="Q9" s="18">
        <f t="shared" si="2"/>
        <v>1131.25</v>
      </c>
      <c r="R9" s="115" t="s">
        <v>84</v>
      </c>
    </row>
    <row r="10" spans="2:18" x14ac:dyDescent="0.25">
      <c r="B10" s="41" t="s">
        <v>33</v>
      </c>
      <c r="D10" s="138"/>
      <c r="E10" s="6"/>
      <c r="F10" s="7" t="s">
        <v>4</v>
      </c>
      <c r="G10" s="66">
        <f>G9*$C$17</f>
        <v>138.5</v>
      </c>
      <c r="H10" s="103">
        <f>H9*$C$17</f>
        <v>34.625</v>
      </c>
      <c r="I10" s="78">
        <v>34.630000000000003</v>
      </c>
      <c r="J10" s="100">
        <f t="shared" ref="J10:O10" si="3">J9*$C$17</f>
        <v>39.25</v>
      </c>
      <c r="K10" s="79">
        <f t="shared" si="3"/>
        <v>39.25</v>
      </c>
      <c r="L10" s="19">
        <f t="shared" si="3"/>
        <v>39.25</v>
      </c>
      <c r="M10" s="79">
        <f t="shared" si="3"/>
        <v>39.25</v>
      </c>
      <c r="N10" s="19">
        <f t="shared" si="3"/>
        <v>39.25</v>
      </c>
      <c r="O10" s="79">
        <f t="shared" si="3"/>
        <v>0</v>
      </c>
      <c r="P10" s="19">
        <f t="shared" si="2"/>
        <v>152.375</v>
      </c>
      <c r="Q10" s="25">
        <f t="shared" si="2"/>
        <v>113.13</v>
      </c>
      <c r="R10" s="8"/>
    </row>
    <row r="11" spans="2:18" ht="15" customHeight="1" x14ac:dyDescent="0.25">
      <c r="B11" s="39" t="s">
        <v>38</v>
      </c>
      <c r="D11" s="138"/>
      <c r="E11" s="9"/>
      <c r="F11" s="7" t="s">
        <v>70</v>
      </c>
      <c r="G11" s="66">
        <f>C6*$C$15</f>
        <v>207</v>
      </c>
      <c r="H11" s="19"/>
      <c r="I11" s="37"/>
      <c r="J11" s="100">
        <f>G11</f>
        <v>207</v>
      </c>
      <c r="K11" s="79">
        <v>207</v>
      </c>
      <c r="L11" s="19"/>
      <c r="M11" s="37"/>
      <c r="N11" s="19"/>
      <c r="O11" s="37"/>
      <c r="P11" s="19">
        <f t="shared" si="2"/>
        <v>207</v>
      </c>
      <c r="Q11" s="25">
        <f t="shared" si="2"/>
        <v>207</v>
      </c>
      <c r="R11" s="10" t="s">
        <v>72</v>
      </c>
    </row>
    <row r="12" spans="2:18" ht="15.75" thickBot="1" x14ac:dyDescent="0.3">
      <c r="B12" s="39" t="s">
        <v>39</v>
      </c>
      <c r="D12" s="138"/>
      <c r="E12" s="15"/>
      <c r="F12" s="12"/>
      <c r="G12" s="20"/>
      <c r="H12" s="21">
        <f t="shared" ref="H12:O12" si="4">SUM(H9:H11)</f>
        <v>380.875</v>
      </c>
      <c r="I12" s="22">
        <f t="shared" si="4"/>
        <v>380.88</v>
      </c>
      <c r="J12" s="21">
        <f t="shared" si="4"/>
        <v>638.75</v>
      </c>
      <c r="K12" s="22">
        <f t="shared" si="4"/>
        <v>638.75</v>
      </c>
      <c r="L12" s="21">
        <f t="shared" si="4"/>
        <v>431.75</v>
      </c>
      <c r="M12" s="22">
        <f t="shared" si="4"/>
        <v>431.75</v>
      </c>
      <c r="N12" s="21">
        <f t="shared" si="4"/>
        <v>431.75</v>
      </c>
      <c r="O12" s="22">
        <f t="shared" si="4"/>
        <v>0</v>
      </c>
      <c r="P12" s="20">
        <f t="shared" si="2"/>
        <v>1883.125</v>
      </c>
      <c r="Q12" s="26">
        <f t="shared" si="2"/>
        <v>1451.38</v>
      </c>
      <c r="R12" s="13"/>
    </row>
    <row r="13" spans="2:18" ht="16.5" thickTop="1" thickBot="1" x14ac:dyDescent="0.3">
      <c r="B13" s="40" t="s">
        <v>40</v>
      </c>
      <c r="D13" s="138"/>
      <c r="G13" s="23"/>
      <c r="H13" s="23"/>
      <c r="I13" s="24"/>
      <c r="J13" s="23"/>
      <c r="K13" s="24"/>
      <c r="L13" s="23"/>
      <c r="M13" s="24"/>
      <c r="N13" s="23"/>
      <c r="O13" s="24"/>
      <c r="P13" s="23"/>
      <c r="Q13" s="23"/>
    </row>
    <row r="14" spans="2:18" ht="17.25" thickTop="1" thickBot="1" x14ac:dyDescent="0.3">
      <c r="D14" s="138"/>
      <c r="E14" s="14" t="s">
        <v>2</v>
      </c>
      <c r="F14" s="4" t="s">
        <v>3</v>
      </c>
      <c r="G14" s="65">
        <v>7212</v>
      </c>
      <c r="H14" s="96">
        <f>G14</f>
        <v>7212</v>
      </c>
      <c r="I14" s="77">
        <v>7212</v>
      </c>
      <c r="J14" s="17"/>
      <c r="K14" s="35"/>
      <c r="L14" s="17"/>
      <c r="M14" s="35"/>
      <c r="N14" s="17"/>
      <c r="O14" s="35"/>
      <c r="P14" s="17">
        <f t="shared" ref="P14:Q17" si="5">H14+J14+L14+N14</f>
        <v>7212</v>
      </c>
      <c r="Q14" s="18">
        <f t="shared" si="5"/>
        <v>7212</v>
      </c>
      <c r="R14" s="5" t="s">
        <v>8</v>
      </c>
    </row>
    <row r="15" spans="2:18" ht="15.75" thickBot="1" x14ac:dyDescent="0.3">
      <c r="B15" s="42" t="s">
        <v>41</v>
      </c>
      <c r="C15" s="43">
        <v>3</v>
      </c>
      <c r="D15" s="138"/>
      <c r="E15" s="6"/>
      <c r="F15" s="7" t="s">
        <v>4</v>
      </c>
      <c r="G15" s="66">
        <f>G14*$C$17</f>
        <v>721.2</v>
      </c>
      <c r="H15" s="97">
        <f>H14*$C$17</f>
        <v>721.2</v>
      </c>
      <c r="I15" s="78">
        <v>721.2</v>
      </c>
      <c r="J15" s="19">
        <f>J14*$C$17</f>
        <v>0</v>
      </c>
      <c r="K15" s="36"/>
      <c r="L15" s="19">
        <f>L14*$C$17</f>
        <v>0</v>
      </c>
      <c r="M15" s="36"/>
      <c r="N15" s="19">
        <f>N14*$C$17</f>
        <v>0</v>
      </c>
      <c r="O15" s="36"/>
      <c r="P15" s="19">
        <f t="shared" si="5"/>
        <v>721.2</v>
      </c>
      <c r="Q15" s="25">
        <f t="shared" si="5"/>
        <v>721.2</v>
      </c>
      <c r="R15" s="8"/>
    </row>
    <row r="16" spans="2:18" ht="15" customHeight="1" thickBot="1" x14ac:dyDescent="0.3">
      <c r="D16" s="138"/>
      <c r="E16" s="9"/>
      <c r="F16" s="7" t="s">
        <v>70</v>
      </c>
      <c r="G16" s="66">
        <f>C7*$C$15</f>
        <v>960</v>
      </c>
      <c r="H16" s="97">
        <f>G16</f>
        <v>960</v>
      </c>
      <c r="I16" s="79">
        <v>960</v>
      </c>
      <c r="J16" s="19"/>
      <c r="K16" s="37"/>
      <c r="L16" s="19"/>
      <c r="M16" s="37"/>
      <c r="N16" s="19"/>
      <c r="O16" s="37"/>
      <c r="P16" s="19">
        <f t="shared" si="5"/>
        <v>960</v>
      </c>
      <c r="Q16" s="25">
        <f t="shared" si="5"/>
        <v>960</v>
      </c>
      <c r="R16" s="10" t="s">
        <v>73</v>
      </c>
    </row>
    <row r="17" spans="2:18" ht="15.75" thickBot="1" x14ac:dyDescent="0.3">
      <c r="B17" s="42" t="s">
        <v>42</v>
      </c>
      <c r="C17" s="44">
        <v>0.1</v>
      </c>
      <c r="D17" s="138"/>
      <c r="E17" s="11"/>
      <c r="F17" s="12"/>
      <c r="G17" s="20"/>
      <c r="H17" s="21">
        <f t="shared" ref="H17:O17" si="6">SUM(H14:H16)</f>
        <v>8893.2000000000007</v>
      </c>
      <c r="I17" s="22">
        <f t="shared" si="6"/>
        <v>8893.2000000000007</v>
      </c>
      <c r="J17" s="21">
        <f t="shared" si="6"/>
        <v>0</v>
      </c>
      <c r="K17" s="22">
        <f t="shared" si="6"/>
        <v>0</v>
      </c>
      <c r="L17" s="21">
        <f t="shared" si="6"/>
        <v>0</v>
      </c>
      <c r="M17" s="22">
        <f t="shared" si="6"/>
        <v>0</v>
      </c>
      <c r="N17" s="21">
        <f t="shared" si="6"/>
        <v>0</v>
      </c>
      <c r="O17" s="22">
        <f t="shared" si="6"/>
        <v>0</v>
      </c>
      <c r="P17" s="20">
        <f t="shared" si="5"/>
        <v>8893.2000000000007</v>
      </c>
      <c r="Q17" s="26">
        <f t="shared" si="5"/>
        <v>8893.2000000000007</v>
      </c>
      <c r="R17" s="13"/>
    </row>
    <row r="19" spans="2:18" ht="15.75" thickBot="1" x14ac:dyDescent="0.3">
      <c r="H19" s="128" t="s">
        <v>17</v>
      </c>
      <c r="I19" s="128"/>
      <c r="J19" s="128" t="s">
        <v>18</v>
      </c>
      <c r="K19" s="128"/>
      <c r="L19" s="128" t="s">
        <v>19</v>
      </c>
      <c r="M19" s="128"/>
      <c r="N19" s="128" t="s">
        <v>20</v>
      </c>
      <c r="O19" s="128"/>
      <c r="P19" s="128" t="s">
        <v>6</v>
      </c>
      <c r="Q19" s="128"/>
      <c r="R19" t="s">
        <v>5</v>
      </c>
    </row>
    <row r="20" spans="2:18" x14ac:dyDescent="0.25">
      <c r="B20" s="41" t="s">
        <v>46</v>
      </c>
      <c r="H20" s="27" t="s">
        <v>15</v>
      </c>
      <c r="I20" s="16" t="s">
        <v>16</v>
      </c>
      <c r="J20" s="27" t="s">
        <v>15</v>
      </c>
      <c r="K20" s="16" t="s">
        <v>16</v>
      </c>
      <c r="L20" s="27" t="s">
        <v>15</v>
      </c>
      <c r="M20" s="16" t="s">
        <v>16</v>
      </c>
      <c r="N20" s="27" t="s">
        <v>15</v>
      </c>
      <c r="O20" s="16" t="s">
        <v>16</v>
      </c>
      <c r="P20" s="27" t="s">
        <v>15</v>
      </c>
      <c r="Q20" s="38" t="s">
        <v>16</v>
      </c>
    </row>
    <row r="21" spans="2:18" ht="15.75" thickBot="1" x14ac:dyDescent="0.3">
      <c r="B21" s="60" t="s">
        <v>47</v>
      </c>
      <c r="H21" s="27"/>
      <c r="I21" s="16"/>
      <c r="J21" s="27"/>
      <c r="K21" s="16"/>
      <c r="L21" s="27"/>
      <c r="M21" s="16"/>
      <c r="N21" s="27"/>
      <c r="O21" s="16"/>
      <c r="P21" s="27"/>
      <c r="Q21" s="38"/>
    </row>
    <row r="22" spans="2:18" ht="16.5" thickTop="1" thickBot="1" x14ac:dyDescent="0.3">
      <c r="D22" s="137" t="s">
        <v>22</v>
      </c>
      <c r="E22" s="51" t="s">
        <v>43</v>
      </c>
      <c r="F22" s="4"/>
      <c r="G22" s="4" t="s">
        <v>0</v>
      </c>
      <c r="H22" s="52">
        <f>$G$4/4</f>
        <v>1204.75</v>
      </c>
      <c r="I22" s="75">
        <v>1204.75</v>
      </c>
      <c r="J22" s="52">
        <f>$G$4/4</f>
        <v>1204.75</v>
      </c>
      <c r="K22" s="75">
        <v>1204.75</v>
      </c>
      <c r="L22" s="52">
        <v>1365.75</v>
      </c>
      <c r="M22" s="75">
        <v>1204.75</v>
      </c>
      <c r="N22" s="52">
        <v>1365.75</v>
      </c>
      <c r="O22" s="75">
        <v>1526.75</v>
      </c>
      <c r="P22" s="52">
        <f t="shared" ref="P22:Q24" si="7">H22+J22+L22+N22</f>
        <v>5141</v>
      </c>
      <c r="Q22" s="53">
        <f t="shared" si="7"/>
        <v>5141</v>
      </c>
      <c r="R22" s="5" t="s">
        <v>79</v>
      </c>
    </row>
    <row r="23" spans="2:18" x14ac:dyDescent="0.25">
      <c r="B23" s="126" t="s">
        <v>48</v>
      </c>
      <c r="C23" s="127"/>
      <c r="D23" s="137"/>
      <c r="E23" s="6"/>
      <c r="F23" s="7"/>
      <c r="G23" s="7" t="s">
        <v>1</v>
      </c>
      <c r="H23" s="54">
        <f>$G$9/4</f>
        <v>346.25</v>
      </c>
      <c r="I23" s="76">
        <v>346.25</v>
      </c>
      <c r="J23" s="54">
        <f>$G$9/4</f>
        <v>346.25</v>
      </c>
      <c r="K23" s="76">
        <v>346.25</v>
      </c>
      <c r="L23" s="54">
        <v>392.5</v>
      </c>
      <c r="M23" s="76">
        <v>346.25</v>
      </c>
      <c r="N23" s="54">
        <v>392.5</v>
      </c>
      <c r="O23" s="76">
        <v>438.75</v>
      </c>
      <c r="P23" s="54">
        <f t="shared" si="7"/>
        <v>1477.5</v>
      </c>
      <c r="Q23" s="55">
        <f t="shared" si="7"/>
        <v>1477.5</v>
      </c>
      <c r="R23" s="10" t="s">
        <v>79</v>
      </c>
    </row>
    <row r="24" spans="2:18" x14ac:dyDescent="0.25">
      <c r="B24" s="109" t="s">
        <v>51</v>
      </c>
      <c r="C24" s="61"/>
      <c r="D24" s="137"/>
      <c r="E24" s="6"/>
      <c r="F24" s="7"/>
      <c r="G24" s="7" t="s">
        <v>2</v>
      </c>
      <c r="H24" s="54">
        <f>$G$14/4</f>
        <v>1803</v>
      </c>
      <c r="I24" s="76">
        <v>833</v>
      </c>
      <c r="J24" s="54">
        <f>$G$14/4</f>
        <v>1803</v>
      </c>
      <c r="K24" s="76">
        <v>1803</v>
      </c>
      <c r="L24" s="54">
        <f>$G$14/4</f>
        <v>1803</v>
      </c>
      <c r="M24" s="76">
        <v>1803</v>
      </c>
      <c r="N24" s="54">
        <f>$G$14/4</f>
        <v>1803</v>
      </c>
      <c r="O24" s="76">
        <v>0</v>
      </c>
      <c r="P24" s="54">
        <f t="shared" si="7"/>
        <v>7212</v>
      </c>
      <c r="Q24" s="55">
        <f>I24+K24+M24+O24</f>
        <v>4439</v>
      </c>
      <c r="R24" s="116" t="s">
        <v>85</v>
      </c>
    </row>
    <row r="25" spans="2:18" x14ac:dyDescent="0.25">
      <c r="B25" s="109" t="s">
        <v>49</v>
      </c>
      <c r="C25" s="61"/>
      <c r="D25" s="137"/>
      <c r="E25" s="6" t="s">
        <v>23</v>
      </c>
      <c r="F25" s="7"/>
      <c r="G25" s="7"/>
      <c r="H25" s="7"/>
      <c r="I25" s="59"/>
      <c r="J25" s="54">
        <v>983.32</v>
      </c>
      <c r="K25" s="76">
        <v>983.32</v>
      </c>
      <c r="L25" s="54"/>
      <c r="M25" s="59"/>
      <c r="N25" s="54"/>
      <c r="O25" s="59"/>
      <c r="P25" s="104">
        <f t="shared" ref="P25:P29" si="8">H25+J25+L25+N25</f>
        <v>983.32</v>
      </c>
      <c r="Q25" s="105">
        <v>983.32</v>
      </c>
      <c r="R25" s="106" t="s">
        <v>68</v>
      </c>
    </row>
    <row r="26" spans="2:18" x14ac:dyDescent="0.25">
      <c r="B26" s="111" t="s">
        <v>50</v>
      </c>
      <c r="C26" s="61"/>
      <c r="D26" s="137"/>
      <c r="E26" s="6" t="s">
        <v>67</v>
      </c>
      <c r="F26" s="7"/>
      <c r="G26" s="7"/>
      <c r="H26" s="7"/>
      <c r="I26" s="59"/>
      <c r="J26" s="54">
        <f>G6+G11+G16</f>
        <v>2055</v>
      </c>
      <c r="K26" s="76">
        <v>2055</v>
      </c>
      <c r="L26" s="54"/>
      <c r="M26" s="59"/>
      <c r="N26" s="54"/>
      <c r="O26" s="59"/>
      <c r="P26" s="54">
        <f t="shared" si="8"/>
        <v>2055</v>
      </c>
      <c r="Q26" s="55">
        <f>I26+K26+M26+O26</f>
        <v>2055</v>
      </c>
      <c r="R26" s="92" t="s">
        <v>81</v>
      </c>
    </row>
    <row r="27" spans="2:18" ht="15.75" thickBot="1" x14ac:dyDescent="0.3">
      <c r="B27" s="113" t="s">
        <v>75</v>
      </c>
      <c r="C27" s="62"/>
      <c r="D27" s="137"/>
      <c r="E27" s="6" t="s">
        <v>24</v>
      </c>
      <c r="F27" s="7"/>
      <c r="G27" s="7"/>
      <c r="H27" s="54"/>
      <c r="I27" s="59"/>
      <c r="J27" s="54">
        <v>100</v>
      </c>
      <c r="K27" s="76">
        <v>100</v>
      </c>
      <c r="L27" s="54"/>
      <c r="M27" s="59"/>
      <c r="N27" s="54"/>
      <c r="O27" s="59"/>
      <c r="P27" s="54">
        <f t="shared" si="8"/>
        <v>100</v>
      </c>
      <c r="Q27" s="55">
        <f>I27+K27+M27+O27</f>
        <v>100</v>
      </c>
      <c r="R27" s="106" t="s">
        <v>74</v>
      </c>
    </row>
    <row r="28" spans="2:18" x14ac:dyDescent="0.25">
      <c r="D28" s="137"/>
      <c r="E28" s="6" t="s">
        <v>69</v>
      </c>
      <c r="F28" s="7"/>
      <c r="G28" s="7"/>
      <c r="H28" s="101">
        <v>117</v>
      </c>
      <c r="I28" s="58">
        <v>117</v>
      </c>
      <c r="J28" s="54"/>
      <c r="K28" s="93"/>
      <c r="L28" s="54"/>
      <c r="M28" s="58"/>
      <c r="N28" s="54"/>
      <c r="O28" s="58"/>
      <c r="P28" s="54">
        <f t="shared" si="8"/>
        <v>117</v>
      </c>
      <c r="Q28" s="102">
        <f>I28+K28+M28+O28</f>
        <v>117</v>
      </c>
      <c r="R28" s="91"/>
    </row>
    <row r="29" spans="2:18" x14ac:dyDescent="0.25">
      <c r="D29" s="137"/>
      <c r="E29" s="73" t="s">
        <v>55</v>
      </c>
      <c r="F29" s="7"/>
      <c r="G29" s="7"/>
      <c r="H29" s="54"/>
      <c r="I29" s="58"/>
      <c r="J29" s="90"/>
      <c r="K29" s="58"/>
      <c r="L29" s="90"/>
      <c r="M29" s="58"/>
      <c r="N29" s="54"/>
      <c r="O29" s="58"/>
      <c r="P29" s="54">
        <f t="shared" si="8"/>
        <v>0</v>
      </c>
      <c r="Q29" s="55">
        <f>I29+K29+M29+O29</f>
        <v>0</v>
      </c>
      <c r="R29" s="91"/>
    </row>
    <row r="30" spans="2:18" ht="15.75" thickBot="1" x14ac:dyDescent="0.3">
      <c r="E30" s="11"/>
      <c r="F30" s="12"/>
      <c r="G30" s="12"/>
      <c r="H30" s="56">
        <f t="shared" ref="H30:Q30" si="9">SUM(H22:H29)</f>
        <v>3471</v>
      </c>
      <c r="I30" s="57">
        <f t="shared" si="9"/>
        <v>2501</v>
      </c>
      <c r="J30" s="56">
        <f t="shared" si="9"/>
        <v>6492.32</v>
      </c>
      <c r="K30" s="57">
        <f t="shared" si="9"/>
        <v>6492.32</v>
      </c>
      <c r="L30" s="56">
        <f t="shared" si="9"/>
        <v>3561.25</v>
      </c>
      <c r="M30" s="57">
        <f t="shared" si="9"/>
        <v>3354</v>
      </c>
      <c r="N30" s="56">
        <f t="shared" si="9"/>
        <v>3561.25</v>
      </c>
      <c r="O30" s="57">
        <f t="shared" si="9"/>
        <v>1965.5</v>
      </c>
      <c r="P30" s="56">
        <f t="shared" si="9"/>
        <v>17085.82</v>
      </c>
      <c r="Q30" s="57">
        <f t="shared" si="9"/>
        <v>14312.82</v>
      </c>
      <c r="R30" s="13"/>
    </row>
    <row r="31" spans="2:18" ht="15.75" thickTop="1" x14ac:dyDescent="0.25"/>
    <row r="32" spans="2:18" ht="19.5" thickBot="1" x14ac:dyDescent="0.35">
      <c r="H32" s="95" t="s">
        <v>62</v>
      </c>
      <c r="I32" s="94"/>
      <c r="R32" s="67"/>
    </row>
    <row r="33" spans="2:18" ht="18.75" x14ac:dyDescent="0.3">
      <c r="B33" s="133" t="s">
        <v>60</v>
      </c>
      <c r="C33" s="134"/>
      <c r="H33" s="95" t="s">
        <v>78</v>
      </c>
      <c r="J33" s="94"/>
      <c r="R33" s="68"/>
    </row>
    <row r="34" spans="2:18" ht="15.75" x14ac:dyDescent="0.25">
      <c r="B34" s="129" t="s">
        <v>76</v>
      </c>
      <c r="C34" s="130"/>
      <c r="H34" s="95"/>
      <c r="R34" s="69"/>
    </row>
    <row r="35" spans="2:18" ht="15.75" thickBot="1" x14ac:dyDescent="0.3">
      <c r="B35" s="131" t="s">
        <v>82</v>
      </c>
      <c r="C35" s="132"/>
      <c r="R35" s="69"/>
    </row>
    <row r="37" spans="2:18" ht="15.75" thickBot="1" x14ac:dyDescent="0.3"/>
    <row r="38" spans="2:18" x14ac:dyDescent="0.25">
      <c r="B38" s="80" t="s">
        <v>66</v>
      </c>
      <c r="C38" s="117" t="s">
        <v>63</v>
      </c>
      <c r="D38" s="118"/>
      <c r="E38" s="119"/>
    </row>
    <row r="39" spans="2:18" x14ac:dyDescent="0.25">
      <c r="B39" s="81" t="s">
        <v>58</v>
      </c>
      <c r="C39" s="120" t="s">
        <v>64</v>
      </c>
      <c r="D39" s="121"/>
      <c r="E39" s="122"/>
    </row>
    <row r="40" spans="2:18" ht="15.75" thickBot="1" x14ac:dyDescent="0.3">
      <c r="B40" s="60" t="s">
        <v>59</v>
      </c>
      <c r="C40" s="123" t="s">
        <v>65</v>
      </c>
      <c r="D40" s="124"/>
      <c r="E40" s="125"/>
    </row>
  </sheetData>
  <mergeCells count="20">
    <mergeCell ref="P1:Q1"/>
    <mergeCell ref="P19:Q19"/>
    <mergeCell ref="D4:D17"/>
    <mergeCell ref="H19:I19"/>
    <mergeCell ref="J19:K19"/>
    <mergeCell ref="L19:M19"/>
    <mergeCell ref="N19:O19"/>
    <mergeCell ref="H1:I1"/>
    <mergeCell ref="J1:K1"/>
    <mergeCell ref="L1:M1"/>
    <mergeCell ref="C38:E38"/>
    <mergeCell ref="C39:E39"/>
    <mergeCell ref="C40:E40"/>
    <mergeCell ref="B23:C23"/>
    <mergeCell ref="N1:O1"/>
    <mergeCell ref="B34:C34"/>
    <mergeCell ref="B35:C35"/>
    <mergeCell ref="B33:C33"/>
    <mergeCell ref="B4:C4"/>
    <mergeCell ref="D22:D29"/>
  </mergeCells>
  <pageMargins left="0.59055118110236227" right="0.59055118110236227" top="0.74803149606299213" bottom="0.74803149606299213" header="0.31496062992125984" footer="0.31496062992125984"/>
  <pageSetup paperSize="9" scale="64" orientation="landscape" horizontalDpi="360" verticalDpi="360" r:id="rId1"/>
  <ignoredErrors>
    <ignoredError sqref="H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M40" sqref="A1:M40"/>
    </sheetView>
  </sheetViews>
  <sheetFormatPr defaultRowHeight="15" x14ac:dyDescent="0.25"/>
  <cols>
    <col min="1" max="1" width="15.7109375" customWidth="1"/>
    <col min="5" max="5" width="10.7109375" customWidth="1"/>
    <col min="6" max="6" width="9.140625" style="10"/>
    <col min="7" max="7" width="25" style="6" customWidth="1"/>
    <col min="8" max="8" width="15.7109375" customWidth="1"/>
    <col min="12" max="12" width="10.7109375" customWidth="1"/>
  </cols>
  <sheetData>
    <row r="1" spans="1:13" ht="21" x14ac:dyDescent="0.35">
      <c r="A1" s="63" t="s">
        <v>77</v>
      </c>
    </row>
    <row r="2" spans="1:13" x14ac:dyDescent="0.25">
      <c r="A2" s="139" t="s">
        <v>7</v>
      </c>
      <c r="B2" s="139"/>
      <c r="C2" s="139"/>
      <c r="D2" s="139"/>
      <c r="E2" s="139"/>
      <c r="H2" s="139" t="s">
        <v>44</v>
      </c>
      <c r="I2" s="139"/>
      <c r="J2" s="139"/>
      <c r="K2" s="139"/>
      <c r="L2" s="139"/>
    </row>
    <row r="3" spans="1:13" x14ac:dyDescent="0.25">
      <c r="B3" s="64"/>
      <c r="C3" s="64"/>
      <c r="D3" s="64"/>
      <c r="E3" s="64"/>
      <c r="H3" s="70" t="s">
        <v>56</v>
      </c>
      <c r="I3" t="s">
        <v>45</v>
      </c>
      <c r="J3" s="64"/>
      <c r="K3" s="64"/>
      <c r="L3" s="114">
        <v>16165.21</v>
      </c>
      <c r="M3" s="112"/>
    </row>
    <row r="4" spans="1:13" x14ac:dyDescent="0.25">
      <c r="A4" s="64"/>
      <c r="B4" s="64"/>
      <c r="C4" s="64"/>
      <c r="D4" s="64"/>
      <c r="E4" s="64"/>
      <c r="H4" s="64"/>
      <c r="I4" t="s">
        <v>53</v>
      </c>
      <c r="J4" s="64"/>
      <c r="K4" s="64"/>
      <c r="L4" s="114">
        <v>6175.66</v>
      </c>
      <c r="M4" s="112"/>
    </row>
    <row r="5" spans="1:13" x14ac:dyDescent="0.25">
      <c r="A5" s="64"/>
      <c r="B5" s="64"/>
      <c r="C5" s="64"/>
      <c r="D5" s="64"/>
      <c r="E5" s="64"/>
      <c r="H5" s="64"/>
      <c r="J5" s="64"/>
      <c r="K5" s="64"/>
      <c r="L5" s="33">
        <f>SUM(L3:L4)</f>
        <v>22340.87</v>
      </c>
    </row>
    <row r="6" spans="1:13" x14ac:dyDescent="0.25">
      <c r="A6" s="49"/>
      <c r="B6" s="49"/>
      <c r="C6" s="49"/>
      <c r="D6" s="49"/>
      <c r="E6" s="49"/>
      <c r="H6" s="49"/>
      <c r="I6" s="49"/>
      <c r="J6" s="49"/>
      <c r="K6" s="49"/>
    </row>
    <row r="7" spans="1:13" x14ac:dyDescent="0.25">
      <c r="A7" s="64"/>
      <c r="B7" s="64"/>
      <c r="C7" s="64"/>
      <c r="D7" s="64"/>
      <c r="E7" s="64"/>
      <c r="H7" s="64"/>
      <c r="I7" s="64"/>
      <c r="J7" s="64"/>
      <c r="K7" s="64"/>
      <c r="L7" s="64"/>
    </row>
    <row r="8" spans="1:13" x14ac:dyDescent="0.25">
      <c r="A8" s="47" t="s">
        <v>31</v>
      </c>
      <c r="B8" t="s">
        <v>10</v>
      </c>
      <c r="H8" s="47" t="s">
        <v>31</v>
      </c>
      <c r="I8" t="s">
        <v>10</v>
      </c>
    </row>
    <row r="9" spans="1:13" x14ac:dyDescent="0.25">
      <c r="C9" s="1" t="s">
        <v>0</v>
      </c>
      <c r="D9" s="32">
        <f>'Income &amp; Expenditure'!P4</f>
        <v>5302</v>
      </c>
      <c r="J9" s="1" t="s">
        <v>0</v>
      </c>
      <c r="K9" s="32">
        <f>'Income &amp; Expenditure'!Q4</f>
        <v>3936.25</v>
      </c>
    </row>
    <row r="10" spans="1:13" x14ac:dyDescent="0.25">
      <c r="C10" s="1" t="s">
        <v>1</v>
      </c>
      <c r="D10" s="32">
        <f>'Income &amp; Expenditure'!P9</f>
        <v>1523.75</v>
      </c>
      <c r="J10" s="1" t="s">
        <v>1</v>
      </c>
      <c r="K10" s="32">
        <f>'Income &amp; Expenditure'!Q9</f>
        <v>1131.25</v>
      </c>
    </row>
    <row r="11" spans="1:13" x14ac:dyDescent="0.25">
      <c r="C11" s="1" t="s">
        <v>2</v>
      </c>
      <c r="D11" s="32">
        <f>'Income &amp; Expenditure'!P14</f>
        <v>7212</v>
      </c>
      <c r="J11" s="1" t="s">
        <v>2</v>
      </c>
      <c r="K11" s="32">
        <f>'Income &amp; Expenditure'!Q14</f>
        <v>7212</v>
      </c>
    </row>
    <row r="12" spans="1:13" x14ac:dyDescent="0.25">
      <c r="B12" s="2" t="s">
        <v>13</v>
      </c>
      <c r="E12" s="32">
        <f>SUM(D9:D11)</f>
        <v>14037.75</v>
      </c>
      <c r="I12" s="2" t="s">
        <v>13</v>
      </c>
      <c r="L12" s="32">
        <f>SUM(K9:K11)</f>
        <v>12279.5</v>
      </c>
    </row>
    <row r="13" spans="1:13" x14ac:dyDescent="0.25">
      <c r="B13" s="2" t="s">
        <v>9</v>
      </c>
      <c r="E13" s="32">
        <f>'Income &amp; Expenditure'!P5+'Income &amp; Expenditure'!P10+'Income &amp; Expenditure'!P15</f>
        <v>1403.7750000000001</v>
      </c>
      <c r="I13" s="2" t="s">
        <v>9</v>
      </c>
      <c r="L13" s="32">
        <f>'Income &amp; Expenditure'!Q5+'Income &amp; Expenditure'!Q10+'Income &amp; Expenditure'!Q15</f>
        <v>1227.9650000000001</v>
      </c>
    </row>
    <row r="14" spans="1:13" x14ac:dyDescent="0.25">
      <c r="B14" s="2" t="s">
        <v>11</v>
      </c>
      <c r="E14" s="32">
        <f>'Income &amp; Expenditure'!P6+'Income &amp; Expenditure'!P11+'Income &amp; Expenditure'!P16</f>
        <v>2055</v>
      </c>
      <c r="I14" s="2" t="s">
        <v>11</v>
      </c>
      <c r="L14" s="32">
        <f>'Income &amp; Expenditure'!Q6+'Income &amp; Expenditure'!Q11+'Income &amp; Expenditure'!Q16</f>
        <v>2055</v>
      </c>
    </row>
    <row r="15" spans="1:13" x14ac:dyDescent="0.25">
      <c r="B15" t="s">
        <v>80</v>
      </c>
      <c r="E15" s="114">
        <v>0.61</v>
      </c>
      <c r="I15" t="s">
        <v>12</v>
      </c>
      <c r="L15" s="71"/>
    </row>
    <row r="16" spans="1:13" x14ac:dyDescent="0.25">
      <c r="B16" s="69"/>
      <c r="E16" s="71"/>
      <c r="J16" s="1" t="s">
        <v>45</v>
      </c>
      <c r="K16" s="114">
        <v>0</v>
      </c>
      <c r="L16" s="71"/>
    </row>
    <row r="17" spans="1:12" x14ac:dyDescent="0.25">
      <c r="B17" s="69"/>
      <c r="E17" s="71"/>
      <c r="J17" s="1"/>
      <c r="K17" s="74"/>
      <c r="L17" s="71"/>
    </row>
    <row r="18" spans="1:12" x14ac:dyDescent="0.25">
      <c r="B18" s="69"/>
      <c r="E18" s="71"/>
      <c r="J18" s="1" t="s">
        <v>53</v>
      </c>
      <c r="K18" s="114">
        <v>0.61</v>
      </c>
      <c r="L18" s="110"/>
    </row>
    <row r="19" spans="1:12" x14ac:dyDescent="0.25">
      <c r="B19" s="69"/>
      <c r="E19" s="71"/>
      <c r="I19" t="s">
        <v>54</v>
      </c>
      <c r="L19" s="71">
        <f>SUM(K16:K18)</f>
        <v>0.61</v>
      </c>
    </row>
    <row r="20" spans="1:12" x14ac:dyDescent="0.25">
      <c r="D20" s="1" t="s">
        <v>14</v>
      </c>
      <c r="E20" s="33">
        <f>SUM(E12:E19)</f>
        <v>17497.135000000002</v>
      </c>
      <c r="K20" s="1" t="s">
        <v>14</v>
      </c>
      <c r="L20" s="33">
        <f>SUM(L12:L19)</f>
        <v>15563.075000000001</v>
      </c>
    </row>
    <row r="22" spans="1:12" x14ac:dyDescent="0.25">
      <c r="A22" s="48" t="s">
        <v>32</v>
      </c>
      <c r="B22" t="s">
        <v>25</v>
      </c>
      <c r="H22" s="48" t="s">
        <v>32</v>
      </c>
      <c r="I22" t="s">
        <v>25</v>
      </c>
    </row>
    <row r="23" spans="1:12" x14ac:dyDescent="0.25">
      <c r="C23" s="1" t="s">
        <v>0</v>
      </c>
      <c r="D23" s="32">
        <f>'Income &amp; Expenditure'!P22</f>
        <v>5141</v>
      </c>
      <c r="J23" s="1" t="s">
        <v>0</v>
      </c>
      <c r="K23" s="32">
        <f>'Income &amp; Expenditure'!Q22</f>
        <v>5141</v>
      </c>
    </row>
    <row r="24" spans="1:12" x14ac:dyDescent="0.25">
      <c r="C24" s="1" t="s">
        <v>1</v>
      </c>
      <c r="D24" s="32">
        <f>'Income &amp; Expenditure'!P23</f>
        <v>1477.5</v>
      </c>
      <c r="J24" s="1" t="s">
        <v>1</v>
      </c>
      <c r="K24" s="32">
        <f>'Income &amp; Expenditure'!Q23</f>
        <v>1477.5</v>
      </c>
    </row>
    <row r="25" spans="1:12" x14ac:dyDescent="0.25">
      <c r="C25" s="1" t="s">
        <v>2</v>
      </c>
      <c r="D25" s="32">
        <f>'Income &amp; Expenditure'!P24</f>
        <v>7212</v>
      </c>
      <c r="J25" s="1" t="s">
        <v>2</v>
      </c>
      <c r="K25" s="32">
        <f>'Income &amp; Expenditure'!Q24</f>
        <v>4439</v>
      </c>
    </row>
    <row r="26" spans="1:12" x14ac:dyDescent="0.25">
      <c r="B26" t="s">
        <v>13</v>
      </c>
      <c r="E26" s="32">
        <f>SUM(D23:D25)</f>
        <v>13830.5</v>
      </c>
      <c r="I26" t="s">
        <v>13</v>
      </c>
      <c r="L26" s="32">
        <f>SUM(K23:K25)</f>
        <v>11057.5</v>
      </c>
    </row>
    <row r="27" spans="1:12" x14ac:dyDescent="0.25">
      <c r="B27" t="s">
        <v>23</v>
      </c>
      <c r="E27" s="32">
        <f>'Income &amp; Expenditure'!P25</f>
        <v>983.32</v>
      </c>
      <c r="I27" t="s">
        <v>23</v>
      </c>
      <c r="L27" s="32">
        <f>'Income &amp; Expenditure'!Q25</f>
        <v>983.32</v>
      </c>
    </row>
    <row r="28" spans="1:12" x14ac:dyDescent="0.25">
      <c r="B28" t="s">
        <v>11</v>
      </c>
      <c r="E28" s="32">
        <f>'Income &amp; Expenditure'!P26</f>
        <v>2055</v>
      </c>
      <c r="I28" t="s">
        <v>11</v>
      </c>
      <c r="L28" s="32">
        <f>'Income &amp; Expenditure'!Q26</f>
        <v>2055</v>
      </c>
    </row>
    <row r="29" spans="1:12" x14ac:dyDescent="0.25">
      <c r="B29" t="s">
        <v>26</v>
      </c>
      <c r="E29" s="32">
        <f>'Income &amp; Expenditure'!P27</f>
        <v>100</v>
      </c>
      <c r="I29" t="s">
        <v>26</v>
      </c>
      <c r="L29" s="32">
        <f>'Income &amp; Expenditure'!Q27</f>
        <v>100</v>
      </c>
    </row>
    <row r="30" spans="1:12" x14ac:dyDescent="0.25">
      <c r="B30" t="s">
        <v>27</v>
      </c>
      <c r="E30" s="32">
        <f>'Income &amp; Expenditure'!P28</f>
        <v>117</v>
      </c>
      <c r="I30" t="s">
        <v>27</v>
      </c>
      <c r="L30" s="32">
        <f>'Income &amp; Expenditure'!Q28</f>
        <v>117</v>
      </c>
    </row>
    <row r="31" spans="1:12" x14ac:dyDescent="0.25">
      <c r="B31" t="s">
        <v>55</v>
      </c>
      <c r="E31" s="32">
        <f>'Income &amp; Expenditure'!P29</f>
        <v>0</v>
      </c>
      <c r="I31" t="s">
        <v>55</v>
      </c>
      <c r="L31" s="32">
        <f>'Income &amp; Expenditure'!Q29</f>
        <v>0</v>
      </c>
    </row>
    <row r="32" spans="1:12" x14ac:dyDescent="0.25">
      <c r="D32" s="1" t="s">
        <v>29</v>
      </c>
      <c r="E32" s="31">
        <f>SUM(E26:E31)</f>
        <v>17085.82</v>
      </c>
      <c r="K32" s="1" t="s">
        <v>29</v>
      </c>
      <c r="L32" s="31">
        <f>SUM(L26:L31)</f>
        <v>14312.82</v>
      </c>
    </row>
    <row r="33" spans="1:13" x14ac:dyDescent="0.25">
      <c r="E33" s="7"/>
      <c r="H33" s="1"/>
      <c r="L33" s="7"/>
    </row>
    <row r="34" spans="1:13" x14ac:dyDescent="0.25">
      <c r="D34" s="1" t="s">
        <v>28</v>
      </c>
      <c r="E34" s="34">
        <f>E20-E32</f>
        <v>411.31500000000233</v>
      </c>
      <c r="K34" s="1" t="s">
        <v>28</v>
      </c>
      <c r="L34" s="34">
        <f>L20-L32</f>
        <v>1250.255000000001</v>
      </c>
    </row>
    <row r="35" spans="1:13" x14ac:dyDescent="0.25">
      <c r="A35" s="82"/>
      <c r="B35" s="83"/>
      <c r="C35" s="83"/>
      <c r="D35" s="83"/>
      <c r="E35" s="83"/>
      <c r="F35" s="89"/>
      <c r="G35" s="7"/>
      <c r="H35" s="50" t="s">
        <v>57</v>
      </c>
    </row>
    <row r="36" spans="1:13" x14ac:dyDescent="0.25">
      <c r="A36" s="83"/>
      <c r="B36" s="83"/>
      <c r="C36" s="83"/>
      <c r="D36" s="83"/>
      <c r="E36" s="83"/>
      <c r="F36" s="89"/>
      <c r="G36" s="7"/>
    </row>
    <row r="37" spans="1:13" x14ac:dyDescent="0.25">
      <c r="A37" s="83"/>
      <c r="B37" s="83"/>
      <c r="C37" s="83"/>
      <c r="D37" s="83"/>
      <c r="E37" s="84"/>
      <c r="F37" s="89"/>
      <c r="G37" s="7"/>
      <c r="I37" t="s">
        <v>45</v>
      </c>
      <c r="L37" s="114">
        <v>17414.86</v>
      </c>
      <c r="M37" s="112"/>
    </row>
    <row r="38" spans="1:13" x14ac:dyDescent="0.25">
      <c r="A38" s="83"/>
      <c r="B38" s="83"/>
      <c r="C38" s="83"/>
      <c r="D38" s="83"/>
      <c r="E38" s="84"/>
      <c r="F38" s="89"/>
      <c r="G38" s="7"/>
      <c r="L38" s="46"/>
    </row>
    <row r="39" spans="1:13" x14ac:dyDescent="0.25">
      <c r="A39" s="83"/>
      <c r="B39" s="83"/>
      <c r="C39" s="83"/>
      <c r="D39" s="83"/>
      <c r="E39" s="85"/>
      <c r="F39" s="89"/>
      <c r="G39" s="7"/>
      <c r="I39" t="s">
        <v>53</v>
      </c>
      <c r="L39" s="114">
        <v>6176.27</v>
      </c>
      <c r="M39" s="112"/>
    </row>
    <row r="40" spans="1:13" x14ac:dyDescent="0.25">
      <c r="A40" s="83"/>
      <c r="B40" s="83"/>
      <c r="C40" s="83"/>
      <c r="D40" s="86"/>
      <c r="E40" s="87"/>
      <c r="F40" s="89"/>
      <c r="G40" s="7"/>
      <c r="K40" s="1" t="s">
        <v>30</v>
      </c>
      <c r="L40" s="33">
        <f>SUM(L37:L39)</f>
        <v>23591.13</v>
      </c>
      <c r="M40" s="32">
        <f>L5+L20-L32</f>
        <v>23591.125</v>
      </c>
    </row>
    <row r="41" spans="1:13" x14ac:dyDescent="0.25">
      <c r="A41" s="83"/>
      <c r="B41" s="83"/>
      <c r="C41" s="83"/>
      <c r="D41" s="83"/>
      <c r="E41" s="83"/>
      <c r="F41" s="89"/>
      <c r="G41" s="7"/>
    </row>
    <row r="42" spans="1:13" x14ac:dyDescent="0.25">
      <c r="A42" s="83"/>
      <c r="B42" s="88"/>
      <c r="C42" s="83"/>
      <c r="D42" s="83"/>
      <c r="E42" s="83"/>
      <c r="F42" s="89"/>
      <c r="G42" s="7"/>
    </row>
    <row r="43" spans="1:13" x14ac:dyDescent="0.25">
      <c r="B43" s="67"/>
    </row>
    <row r="44" spans="1:13" x14ac:dyDescent="0.25">
      <c r="B44" s="67"/>
    </row>
  </sheetData>
  <mergeCells count="2">
    <mergeCell ref="H2:L2"/>
    <mergeCell ref="A2:E2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&amp; Expenditure</vt:lpstr>
      <vt:lpstr>Statement of Accounts</vt:lpstr>
      <vt:lpstr>'Income &amp; Expenditure'!Print_Area</vt:lpstr>
      <vt:lpstr>'Statement of Accounts'!Print_Area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Broadbent</dc:creator>
  <cp:lastModifiedBy>Martin</cp:lastModifiedBy>
  <cp:lastPrinted>2022-03-25T11:54:42Z</cp:lastPrinted>
  <dcterms:created xsi:type="dcterms:W3CDTF">2020-01-16T13:37:28Z</dcterms:created>
  <dcterms:modified xsi:type="dcterms:W3CDTF">2022-04-01T12:19:05Z</dcterms:modified>
</cp:coreProperties>
</file>